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450" windowHeight="11640" activeTab="0"/>
  </bookViews>
  <sheets>
    <sheet name="Lebenszykluskosten" sheetId="1" r:id="rId1"/>
    <sheet name="Diagramm" sheetId="2" r:id="rId2"/>
    <sheet name="Hilfsrechnungen" sheetId="3" r:id="rId3"/>
    <sheet name="Strompreise" sheetId="4" r:id="rId4"/>
  </sheets>
  <definedNames>
    <definedName name="_xlfn.RANK.EQ" hidden="1">#NAME?</definedName>
    <definedName name="_xlnm.Print_Area" localSheetId="0">'Lebenszykluskosten'!$A$1:$M$26</definedName>
  </definedNames>
  <calcPr fullCalcOnLoad="1"/>
</workbook>
</file>

<file path=xl/comments1.xml><?xml version="1.0" encoding="utf-8"?>
<comments xmlns="http://schemas.openxmlformats.org/spreadsheetml/2006/main">
  <authors>
    <author>Jens Gr?ger</author>
  </authors>
  <commentList>
    <comment ref="B13" authorId="0">
      <text>
        <r>
          <rPr>
            <sz val="8"/>
            <rFont val="Tahoma"/>
            <family val="2"/>
          </rPr>
          <t>Höhe des Strompreises 0,22 € im Jahr 2010 mit jährlicher Preissteigerung von 4% gemäß VwVBU Anhang 2, http://www.stadtentwicklung.berlin.de/service/gesetzestexte/de/download/beschaffung/VwVBU_Anhang2.pdf</t>
        </r>
      </text>
    </comment>
    <comment ref="B15" authorId="0">
      <text>
        <r>
          <rPr>
            <sz val="8"/>
            <rFont val="Tahoma"/>
            <family val="2"/>
          </rPr>
          <t>Höhe der Strompreissteigerung 4% gemäß VwVBU Anhang 2, http://www.stadtentwicklung.berlin.de/service/gesetzestexte/de/download/beschaffung/VwVBU_Anhang2.pdf</t>
        </r>
      </text>
    </comment>
    <comment ref="B19" authorId="0">
      <text>
        <r>
          <rPr>
            <sz val="8"/>
            <rFont val="Tahoma"/>
            <family val="2"/>
          </rPr>
          <t>Höhe des Diskontsatzes 5,5% gemäß dem Abszinsungsfaktor VwVBU Anhang 2, http://www.stadtentwicklung.berlin.de/service/gesetzestexte/de/download/beschaffung/VwVBU_Anhang2.pdf</t>
        </r>
      </text>
    </comment>
  </commentList>
</comments>
</file>

<file path=xl/sharedStrings.xml><?xml version="1.0" encoding="utf-8"?>
<sst xmlns="http://schemas.openxmlformats.org/spreadsheetml/2006/main" count="119" uniqueCount="50">
  <si>
    <t>Angebot 2</t>
  </si>
  <si>
    <t>Angebot 5</t>
  </si>
  <si>
    <t>Hinweis:</t>
  </si>
  <si>
    <t>Angebot 1</t>
  </si>
  <si>
    <t>W</t>
  </si>
  <si>
    <t>€</t>
  </si>
  <si>
    <t>Diskontsatz [%]</t>
  </si>
  <si>
    <t>Angebot  3</t>
  </si>
  <si>
    <t>Angebot  4</t>
  </si>
  <si>
    <t>Angebot  6</t>
  </si>
  <si>
    <t>h/a</t>
  </si>
  <si>
    <t>a</t>
  </si>
  <si>
    <t>Beschaffungspreis pro Produkt [Euro/Produkt]</t>
  </si>
  <si>
    <t>Strombedarf [Watt]</t>
  </si>
  <si>
    <t>Strombedarf je Jahr [kWh/Jahr]</t>
  </si>
  <si>
    <t>Jahr</t>
  </si>
  <si>
    <t>Strompreis</t>
  </si>
  <si>
    <t>Stromkosten</t>
  </si>
  <si>
    <t>Energiepreissteigerung pro Jahr [%]</t>
  </si>
  <si>
    <t>Durchschnittliche Nutzungszeit pro Jahr [Stunden/Jahr]</t>
  </si>
  <si>
    <t>Angebotspreis</t>
  </si>
  <si>
    <t>Stromkosten gesamt</t>
  </si>
  <si>
    <t>Nutzungszeit</t>
  </si>
  <si>
    <t>Abzinsung</t>
  </si>
  <si>
    <t>Lebenszykluskosten gesamt</t>
  </si>
  <si>
    <t>Lebensdauer [Jahre]</t>
  </si>
  <si>
    <t>Gesamte Nutzungszeit [Stunden]</t>
  </si>
  <si>
    <t>h</t>
  </si>
  <si>
    <t>kWh/a</t>
  </si>
  <si>
    <t>kummuliert</t>
  </si>
  <si>
    <t>Diskontsatz</t>
  </si>
  <si>
    <t>Stromkosten abgezinst</t>
  </si>
  <si>
    <t>Angebot 3</t>
  </si>
  <si>
    <t>Angebot 4</t>
  </si>
  <si>
    <t>Angebot 6</t>
  </si>
  <si>
    <t>Hersteller/ Produkt</t>
  </si>
  <si>
    <t>Füllen Sie bitte die gelben Zellen aus. Weiße Zellen werden automatisch berechnet.</t>
  </si>
  <si>
    <t>Das Ergebnis sind die Lebenszykluskosten eines zu beschaffenden Produkts über die angegebene Lebensdauer.</t>
  </si>
  <si>
    <r>
      <t>Anhang 3:</t>
    </r>
    <r>
      <rPr>
        <b/>
        <sz val="16"/>
        <rFont val="Arial"/>
        <family val="2"/>
      </rPr>
      <t xml:space="preserve"> Berechnungshilfe zur Berechnung der Lebenszykluskosten bei strombetriebenen Geräten</t>
    </r>
  </si>
  <si>
    <t>Strompreise gemäß</t>
  </si>
  <si>
    <t>Verwaltungsvorschrift für die Anwendung von Umweltschutzanforderungen bei der Beschaffung von Liefer-, Bau- und Dienstleistungen (Verwaltungsvorschrift Beschaffung und Umwelt – VwVBU)</t>
  </si>
  <si>
    <t xml:space="preserve">Anhang 2: Erläuterung zur Berechnung der Lebenszykluskosten  </t>
  </si>
  <si>
    <t>http://www.stadtentwicklung.berlin.de/service/gesetzestexte/de/download/beschaffung/VwVBU_Anhang2.pdf</t>
  </si>
  <si>
    <t>Preissteigerung</t>
  </si>
  <si>
    <t xml:space="preserve">Es wird davon ausgegangen, dass sich die Stromkosten jährlich um 4 % erhöhen. </t>
  </si>
  <si>
    <t>Es ist also von folgenden Strompreisen auszugehen:</t>
  </si>
  <si>
    <t>Strompreissteigerung pro Jahr:</t>
  </si>
  <si>
    <t>Ct/kWh</t>
  </si>
  <si>
    <r>
      <t>Strompreis im 1. Jahr [Euro/kWh</t>
    </r>
    <r>
      <rPr>
        <sz val="11"/>
        <rFont val="Arial"/>
        <family val="2"/>
      </rPr>
      <t>]</t>
    </r>
  </si>
  <si>
    <t>Jahr der Inbetriebnahme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</si>
</sst>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00"/>
    <numFmt numFmtId="175" formatCode="0.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"/>
    <numFmt numFmtId="181" formatCode="0\ "/>
    <numFmt numFmtId="182" formatCode="0\ %"/>
    <numFmt numFmtId="183" formatCode="0.00000000"/>
    <numFmt numFmtId="184" formatCode="0.0000000"/>
    <numFmt numFmtId="185" formatCode="0.000000"/>
    <numFmt numFmtId="186" formatCode="#,##0.00\ &quot;€&quot;"/>
    <numFmt numFmtId="187" formatCode="0.0%"/>
    <numFmt numFmtId="188" formatCode="0.0\ %"/>
  </numFmts>
  <fonts count="49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8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9" fontId="2" fillId="33" borderId="0" xfId="53" applyFont="1" applyFill="1" applyBorder="1" applyAlignment="1">
      <alignment/>
    </xf>
    <xf numFmtId="186" fontId="0" fillId="33" borderId="16" xfId="0" applyNumberFormat="1" applyFill="1" applyBorder="1" applyAlignment="1">
      <alignment/>
    </xf>
    <xf numFmtId="2" fontId="0" fillId="33" borderId="16" xfId="5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2" fontId="2" fillId="37" borderId="16" xfId="0" applyNumberFormat="1" applyFont="1" applyFill="1" applyBorder="1" applyAlignment="1" applyProtection="1">
      <alignment/>
      <protection locked="0"/>
    </xf>
    <xf numFmtId="3" fontId="2" fillId="37" borderId="16" xfId="0" applyNumberFormat="1" applyFont="1" applyFill="1" applyBorder="1" applyAlignment="1" applyProtection="1">
      <alignment/>
      <protection locked="0"/>
    </xf>
    <xf numFmtId="1" fontId="2" fillId="37" borderId="16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9" applyAlignment="1" applyProtection="1">
      <alignment/>
      <protection/>
    </xf>
    <xf numFmtId="0" fontId="3" fillId="0" borderId="0" xfId="0" applyFont="1" applyAlignment="1">
      <alignment vertical="center"/>
    </xf>
    <xf numFmtId="9" fontId="0" fillId="38" borderId="16" xfId="0" applyNumberFormat="1" applyFill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173" fontId="2" fillId="37" borderId="16" xfId="0" applyNumberFormat="1" applyFont="1" applyFill="1" applyBorder="1" applyAlignment="1" applyProtection="1">
      <alignment/>
      <protection locked="0"/>
    </xf>
    <xf numFmtId="0" fontId="2" fillId="37" borderId="16" xfId="0" applyNumberFormat="1" applyFont="1" applyFill="1" applyBorder="1" applyAlignment="1" applyProtection="1">
      <alignment/>
      <protection locked="0"/>
    </xf>
    <xf numFmtId="173" fontId="2" fillId="33" borderId="0" xfId="0" applyNumberFormat="1" applyFont="1" applyFill="1" applyBorder="1" applyAlignment="1">
      <alignment/>
    </xf>
    <xf numFmtId="187" fontId="2" fillId="37" borderId="16" xfId="53" applyNumberFormat="1" applyFont="1" applyFill="1" applyBorder="1" applyAlignment="1" applyProtection="1">
      <alignment/>
      <protection locked="0"/>
    </xf>
    <xf numFmtId="188" fontId="2" fillId="33" borderId="0" xfId="0" applyNumberFormat="1" applyFont="1" applyFill="1" applyBorder="1" applyAlignment="1">
      <alignment/>
    </xf>
    <xf numFmtId="188" fontId="2" fillId="33" borderId="0" xfId="0" applyNumberFormat="1" applyFont="1" applyFill="1" applyBorder="1" applyAlignment="1">
      <alignment horizontal="center"/>
    </xf>
    <xf numFmtId="1" fontId="3" fillId="37" borderId="16" xfId="0" applyNumberFormat="1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Hyperlink 2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Lebenszykluskosten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54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Lebenszykluskosten!$A$20</c:f>
              <c:strCache>
                <c:ptCount val="1"/>
                <c:pt idx="0">
                  <c:v>Lebenszykluskosten gesamt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Lebenszykluskosten!$B$4:$M$4</c:f>
              <c:numCache>
                <c:ptCount val="12"/>
              </c:numCache>
            </c:numRef>
          </c:cat>
          <c:val>
            <c:numRef>
              <c:f>Lebenszykluskosten!$B$20:$M$20</c:f>
              <c:numCache>
                <c:ptCount val="12"/>
                <c:pt idx="0">
                  <c:v>890.2397007014813</c:v>
                </c:pt>
                <c:pt idx="1">
                  <c:v>0</c:v>
                </c:pt>
                <c:pt idx="2">
                  <c:v>760.1598004676541</c:v>
                </c:pt>
                <c:pt idx="3">
                  <c:v>0</c:v>
                </c:pt>
                <c:pt idx="4">
                  <c:v>760.1598004676541</c:v>
                </c:pt>
                <c:pt idx="5">
                  <c:v>0</c:v>
                </c:pt>
                <c:pt idx="6">
                  <c:v>695.1198503507406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Gerät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05"/>
          <c:y val="0.95525"/>
          <c:w val="0.195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dtentwicklung.berlin.de/service/gesetzestexte/de/download/beschaffung/VwVBU_Anhang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2.421875" style="10" customWidth="1"/>
    <col min="2" max="2" width="13.00390625" style="10" bestFit="1" customWidth="1"/>
    <col min="3" max="3" width="6.140625" style="10" customWidth="1"/>
    <col min="4" max="4" width="11.421875" style="10" customWidth="1"/>
    <col min="5" max="5" width="6.28125" style="10" customWidth="1"/>
    <col min="6" max="6" width="11.421875" style="10" customWidth="1"/>
    <col min="7" max="7" width="6.28125" style="10" customWidth="1"/>
    <col min="8" max="8" width="11.421875" style="10" customWidth="1"/>
    <col min="9" max="9" width="6.421875" style="10" customWidth="1"/>
    <col min="10" max="10" width="12.28125" style="10" bestFit="1" customWidth="1"/>
    <col min="11" max="11" width="6.421875" style="10" customWidth="1"/>
    <col min="12" max="12" width="11.421875" style="10" customWidth="1"/>
    <col min="13" max="13" width="6.421875" style="10" customWidth="1"/>
    <col min="14" max="14" width="73.8515625" style="10" customWidth="1"/>
    <col min="15" max="16384" width="11.421875" style="10" customWidth="1"/>
  </cols>
  <sheetData>
    <row r="1" ht="28.5" customHeight="1">
      <c r="A1" s="40" t="s">
        <v>38</v>
      </c>
    </row>
    <row r="2" ht="20.25" customHeight="1">
      <c r="A2" s="22"/>
    </row>
    <row r="3" spans="1:14" ht="18.75" customHeight="1">
      <c r="A3" s="11"/>
      <c r="B3" s="58" t="s">
        <v>3</v>
      </c>
      <c r="C3" s="58"/>
      <c r="D3" s="58" t="s">
        <v>0</v>
      </c>
      <c r="E3" s="58"/>
      <c r="F3" s="58" t="s">
        <v>7</v>
      </c>
      <c r="G3" s="58"/>
      <c r="H3" s="58" t="s">
        <v>8</v>
      </c>
      <c r="I3" s="58"/>
      <c r="J3" s="58" t="s">
        <v>1</v>
      </c>
      <c r="K3" s="58"/>
      <c r="L3" s="58" t="s">
        <v>9</v>
      </c>
      <c r="M3" s="58"/>
      <c r="N3" s="1"/>
    </row>
    <row r="4" spans="1:14" ht="18.75" customHeight="1">
      <c r="A4" s="11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"/>
    </row>
    <row r="5" spans="1:14" ht="18.75" customHeight="1">
      <c r="A5" s="12" t="s">
        <v>20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"/>
    </row>
    <row r="6" spans="1:14" ht="18.75" customHeight="1">
      <c r="A6" s="5" t="s">
        <v>12</v>
      </c>
      <c r="B6" s="37">
        <v>500</v>
      </c>
      <c r="C6" s="15" t="s">
        <v>5</v>
      </c>
      <c r="D6" s="37">
        <v>500</v>
      </c>
      <c r="E6" s="15" t="s">
        <v>5</v>
      </c>
      <c r="F6" s="37">
        <v>500</v>
      </c>
      <c r="G6" s="15" t="s">
        <v>5</v>
      </c>
      <c r="H6" s="37">
        <v>500</v>
      </c>
      <c r="I6" s="15" t="s">
        <v>5</v>
      </c>
      <c r="J6" s="37">
        <v>0</v>
      </c>
      <c r="K6" s="15" t="s">
        <v>5</v>
      </c>
      <c r="L6" s="37">
        <v>0</v>
      </c>
      <c r="M6" s="15" t="s">
        <v>5</v>
      </c>
      <c r="N6" s="3"/>
    </row>
    <row r="7" spans="1:14" ht="18.75" customHeight="1">
      <c r="A7" s="12" t="s">
        <v>22</v>
      </c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1"/>
    </row>
    <row r="8" spans="1:14" ht="18.75" customHeight="1">
      <c r="A8" s="50" t="s">
        <v>49</v>
      </c>
      <c r="B8" s="52">
        <v>2015</v>
      </c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1"/>
    </row>
    <row r="9" spans="1:14" ht="18.75" customHeight="1">
      <c r="A9" s="5" t="s">
        <v>25</v>
      </c>
      <c r="B9" s="38">
        <v>5</v>
      </c>
      <c r="C9" s="13" t="s">
        <v>11</v>
      </c>
      <c r="D9" s="32">
        <f>$B$9</f>
        <v>5</v>
      </c>
      <c r="E9" s="13" t="s">
        <v>11</v>
      </c>
      <c r="F9" s="32">
        <f>$B$9</f>
        <v>5</v>
      </c>
      <c r="G9" s="13" t="s">
        <v>11</v>
      </c>
      <c r="H9" s="32">
        <f>$B$9</f>
        <v>5</v>
      </c>
      <c r="I9" s="15" t="s">
        <v>11</v>
      </c>
      <c r="J9" s="32">
        <f>$B$9</f>
        <v>5</v>
      </c>
      <c r="K9" s="15" t="s">
        <v>11</v>
      </c>
      <c r="L9" s="32">
        <f>$B$9</f>
        <v>5</v>
      </c>
      <c r="M9" s="15" t="s">
        <v>11</v>
      </c>
      <c r="N9" s="1"/>
    </row>
    <row r="10" spans="1:14" ht="18.75" customHeight="1">
      <c r="A10" s="5" t="s">
        <v>19</v>
      </c>
      <c r="B10" s="38">
        <v>1000</v>
      </c>
      <c r="C10" s="13" t="s">
        <v>10</v>
      </c>
      <c r="D10" s="32">
        <f>$B$10</f>
        <v>1000</v>
      </c>
      <c r="E10" s="13" t="s">
        <v>10</v>
      </c>
      <c r="F10" s="32">
        <f>$B$10</f>
        <v>1000</v>
      </c>
      <c r="G10" s="13" t="s">
        <v>10</v>
      </c>
      <c r="H10" s="32">
        <f>$B$10</f>
        <v>1000</v>
      </c>
      <c r="I10" s="13" t="s">
        <v>10</v>
      </c>
      <c r="J10" s="32">
        <f>$B$10</f>
        <v>1000</v>
      </c>
      <c r="K10" s="13" t="s">
        <v>10</v>
      </c>
      <c r="L10" s="32">
        <f>$B$10</f>
        <v>1000</v>
      </c>
      <c r="M10" s="13" t="s">
        <v>10</v>
      </c>
      <c r="N10" s="1"/>
    </row>
    <row r="11" spans="1:14" ht="18.75" customHeight="1">
      <c r="A11" s="5" t="s">
        <v>26</v>
      </c>
      <c r="B11" s="36">
        <f>B9*B10</f>
        <v>5000</v>
      </c>
      <c r="C11" s="20" t="s">
        <v>27</v>
      </c>
      <c r="D11" s="36">
        <f>D9*D10</f>
        <v>5000</v>
      </c>
      <c r="E11" s="20" t="s">
        <v>27</v>
      </c>
      <c r="F11" s="36">
        <f>F9*F10</f>
        <v>5000</v>
      </c>
      <c r="G11" s="20" t="s">
        <v>27</v>
      </c>
      <c r="H11" s="36">
        <f>H9*H10</f>
        <v>5000</v>
      </c>
      <c r="I11" s="20" t="s">
        <v>27</v>
      </c>
      <c r="J11" s="36">
        <f>J9*J10</f>
        <v>5000</v>
      </c>
      <c r="K11" s="20" t="s">
        <v>27</v>
      </c>
      <c r="L11" s="36">
        <f>L9*L10</f>
        <v>5000</v>
      </c>
      <c r="M11" s="20" t="s">
        <v>27</v>
      </c>
      <c r="N11" s="3"/>
    </row>
    <row r="12" spans="1:14" ht="18.75" customHeight="1">
      <c r="A12" s="12" t="s">
        <v>17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"/>
    </row>
    <row r="13" spans="1:14" ht="18.75" customHeight="1">
      <c r="A13" s="50" t="s">
        <v>48</v>
      </c>
      <c r="B13" s="51">
        <f>0.22*(1+B15)^(B8-2010)</f>
        <v>0.26766363852800007</v>
      </c>
      <c r="C13" s="15" t="s">
        <v>5</v>
      </c>
      <c r="D13" s="53">
        <f>$B$13</f>
        <v>0.26766363852800007</v>
      </c>
      <c r="E13" s="15" t="s">
        <v>5</v>
      </c>
      <c r="F13" s="53">
        <f>$B$13</f>
        <v>0.26766363852800007</v>
      </c>
      <c r="G13" s="15" t="s">
        <v>5</v>
      </c>
      <c r="H13" s="53">
        <f>$B$13</f>
        <v>0.26766363852800007</v>
      </c>
      <c r="I13" s="15" t="s">
        <v>5</v>
      </c>
      <c r="J13" s="53">
        <f>$B$13</f>
        <v>0.26766363852800007</v>
      </c>
      <c r="K13" s="15" t="s">
        <v>5</v>
      </c>
      <c r="L13" s="53">
        <f>$B$13</f>
        <v>0.26766363852800007</v>
      </c>
      <c r="M13" s="15" t="s">
        <v>5</v>
      </c>
      <c r="N13" s="1"/>
    </row>
    <row r="14" spans="1:15" ht="18.75" customHeight="1">
      <c r="A14" s="5" t="s">
        <v>13</v>
      </c>
      <c r="B14" s="39">
        <v>300</v>
      </c>
      <c r="C14" s="15" t="s">
        <v>4</v>
      </c>
      <c r="D14" s="39">
        <v>200</v>
      </c>
      <c r="E14" s="15" t="s">
        <v>4</v>
      </c>
      <c r="F14" s="39">
        <v>200</v>
      </c>
      <c r="G14" s="15" t="s">
        <v>4</v>
      </c>
      <c r="H14" s="39">
        <v>150</v>
      </c>
      <c r="I14" s="15" t="s">
        <v>4</v>
      </c>
      <c r="J14" s="39">
        <v>0</v>
      </c>
      <c r="K14" s="15" t="s">
        <v>4</v>
      </c>
      <c r="L14" s="39">
        <v>0</v>
      </c>
      <c r="M14" s="15" t="s">
        <v>4</v>
      </c>
      <c r="N14" s="1"/>
      <c r="O14" s="1"/>
    </row>
    <row r="15" spans="1:15" ht="18.75" customHeight="1">
      <c r="A15" s="5" t="s">
        <v>18</v>
      </c>
      <c r="B15" s="54">
        <v>0.04</v>
      </c>
      <c r="C15" s="15"/>
      <c r="D15" s="33">
        <f>$B$15</f>
        <v>0.04</v>
      </c>
      <c r="E15" s="15"/>
      <c r="F15" s="33">
        <f>$B$15</f>
        <v>0.04</v>
      </c>
      <c r="G15" s="15"/>
      <c r="H15" s="33">
        <f>$B$15</f>
        <v>0.04</v>
      </c>
      <c r="I15" s="15"/>
      <c r="J15" s="33">
        <f>$B$15</f>
        <v>0.04</v>
      </c>
      <c r="K15" s="15"/>
      <c r="L15" s="33">
        <f>$B$15</f>
        <v>0.04</v>
      </c>
      <c r="M15" s="15"/>
      <c r="N15" s="1"/>
      <c r="O15" s="1"/>
    </row>
    <row r="16" spans="1:14" ht="18.75" customHeight="1">
      <c r="A16" s="5" t="s">
        <v>14</v>
      </c>
      <c r="B16" s="18">
        <f>(B14*B10)/1000</f>
        <v>300</v>
      </c>
      <c r="C16" s="13" t="s">
        <v>28</v>
      </c>
      <c r="D16" s="18">
        <f>(D14*D10)/1000</f>
        <v>200</v>
      </c>
      <c r="E16" s="13" t="s">
        <v>28</v>
      </c>
      <c r="F16" s="18">
        <f>(F14*F10)/1000</f>
        <v>200</v>
      </c>
      <c r="G16" s="13" t="s">
        <v>28</v>
      </c>
      <c r="H16" s="18">
        <f>(H14*H10)/1000</f>
        <v>150</v>
      </c>
      <c r="I16" s="13" t="s">
        <v>28</v>
      </c>
      <c r="J16" s="18">
        <f>(J14*J10)/1000</f>
        <v>0</v>
      </c>
      <c r="K16" s="13" t="s">
        <v>28</v>
      </c>
      <c r="L16" s="18">
        <f>(L14*L10)/1000</f>
        <v>0</v>
      </c>
      <c r="M16" s="13" t="s">
        <v>28</v>
      </c>
      <c r="N16" s="3"/>
    </row>
    <row r="17" spans="1:14" ht="18.75" customHeight="1">
      <c r="A17" s="5" t="s">
        <v>21</v>
      </c>
      <c r="B17" s="31">
        <f>B16*HLOOKUP($B$9,Hilfsrechnungen!$D$6:$R$8,3,FALSE)</f>
        <v>434.92578115526766</v>
      </c>
      <c r="C17" s="19" t="s">
        <v>5</v>
      </c>
      <c r="D17" s="31">
        <f>D16*HLOOKUP($B$9,Hilfsrechnungen!$D$6:$R$8,3,FALSE)</f>
        <v>289.9505207701784</v>
      </c>
      <c r="E17" s="19" t="s">
        <v>5</v>
      </c>
      <c r="F17" s="31">
        <f>F16*HLOOKUP($B$9,Hilfsrechnungen!$D$6:$R$8,3,FALSE)</f>
        <v>289.9505207701784</v>
      </c>
      <c r="G17" s="19" t="s">
        <v>5</v>
      </c>
      <c r="H17" s="31">
        <f>H16*HLOOKUP($B$9,Hilfsrechnungen!$D$6:$R$8,3,FALSE)</f>
        <v>217.46289057763383</v>
      </c>
      <c r="I17" s="19" t="s">
        <v>5</v>
      </c>
      <c r="J17" s="31">
        <f>J16*HLOOKUP($B$9,Hilfsrechnungen!$D$6:$R$8,3,FALSE)</f>
        <v>0</v>
      </c>
      <c r="K17" s="19" t="s">
        <v>5</v>
      </c>
      <c r="L17" s="31">
        <f>L16*HLOOKUP($B$9,Hilfsrechnungen!$D$6:$R$8,3,FALSE)</f>
        <v>0</v>
      </c>
      <c r="M17" s="19" t="s">
        <v>5</v>
      </c>
      <c r="N17" s="1"/>
    </row>
    <row r="18" spans="1:14" ht="18.75" customHeight="1">
      <c r="A18" s="12" t="s">
        <v>23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"/>
    </row>
    <row r="19" spans="1:15" ht="18.75" customHeight="1">
      <c r="A19" s="5" t="s">
        <v>6</v>
      </c>
      <c r="B19" s="54">
        <v>0.055</v>
      </c>
      <c r="C19" s="15"/>
      <c r="D19" s="55">
        <f>$B$19</f>
        <v>0.055</v>
      </c>
      <c r="E19" s="56"/>
      <c r="F19" s="55">
        <f>$B$19</f>
        <v>0.055</v>
      </c>
      <c r="G19" s="56"/>
      <c r="H19" s="55">
        <f>$B$19</f>
        <v>0.055</v>
      </c>
      <c r="I19" s="56"/>
      <c r="J19" s="55">
        <f>$B$19</f>
        <v>0.055</v>
      </c>
      <c r="K19" s="56"/>
      <c r="L19" s="55">
        <f>$B$19</f>
        <v>0.055</v>
      </c>
      <c r="M19" s="15"/>
      <c r="N19" s="1"/>
      <c r="O19" s="1"/>
    </row>
    <row r="20" spans="1:14" s="17" customFormat="1" ht="18.75" customHeight="1">
      <c r="A20" s="12" t="s">
        <v>24</v>
      </c>
      <c r="B20" s="21">
        <f>HLOOKUP($B$9,Hilfsrechnungen!$D$6:$R$13,8,FALSE)+B6</f>
        <v>890.2397007014813</v>
      </c>
      <c r="C20" s="16" t="s">
        <v>5</v>
      </c>
      <c r="D20" s="21">
        <f>HLOOKUP($B$9,Hilfsrechnungen!$D$6:$R$33,12,FALSE)+D6</f>
        <v>760.1598004676541</v>
      </c>
      <c r="E20" s="16" t="s">
        <v>5</v>
      </c>
      <c r="F20" s="21">
        <f>HLOOKUP($B$9,Hilfsrechnungen!$D$6:$R$33,16,FALSE)+F6</f>
        <v>760.1598004676541</v>
      </c>
      <c r="G20" s="16" t="s">
        <v>5</v>
      </c>
      <c r="H20" s="21">
        <f>HLOOKUP($B$9,Hilfsrechnungen!$D$6:$R$33,20,FALSE)+H6</f>
        <v>695.1198503507406</v>
      </c>
      <c r="I20" s="16" t="s">
        <v>5</v>
      </c>
      <c r="J20" s="21">
        <f>HLOOKUP($B$9,Hilfsrechnungen!$D$6:$R$33,24,FALSE)+J6</f>
        <v>0</v>
      </c>
      <c r="K20" s="16" t="s">
        <v>5</v>
      </c>
      <c r="L20" s="21">
        <f>HLOOKUP($B$9,Hilfsrechnungen!$D$6:$R$33,28,FALSE)+L6</f>
        <v>0</v>
      </c>
      <c r="M20" s="16" t="s">
        <v>5</v>
      </c>
      <c r="N20" s="3"/>
    </row>
    <row r="21" spans="1:14" s="17" customFormat="1" ht="15">
      <c r="A21" s="2"/>
      <c r="B21" s="21"/>
      <c r="C21" s="16"/>
      <c r="D21" s="21"/>
      <c r="E21" s="16"/>
      <c r="F21" s="21"/>
      <c r="G21" s="16"/>
      <c r="H21" s="21"/>
      <c r="I21" s="16"/>
      <c r="J21" s="21"/>
      <c r="K21" s="16"/>
      <c r="L21" s="21"/>
      <c r="M21" s="16"/>
      <c r="N21" s="3"/>
    </row>
    <row r="22" spans="1:14" s="17" customFormat="1" ht="15">
      <c r="A22" s="2"/>
      <c r="B22" s="21"/>
      <c r="C22" s="16"/>
      <c r="D22" s="21"/>
      <c r="E22" s="16"/>
      <c r="F22" s="21"/>
      <c r="G22" s="16"/>
      <c r="H22" s="21"/>
      <c r="I22" s="16"/>
      <c r="J22" s="21"/>
      <c r="K22" s="16"/>
      <c r="L22" s="21"/>
      <c r="M22" s="16"/>
      <c r="N22" s="3"/>
    </row>
    <row r="23" ht="14.25">
      <c r="L23" s="27"/>
    </row>
    <row r="24" spans="1:13" s="1" customFormat="1" ht="18.75" customHeight="1">
      <c r="A24" s="7" t="s">
        <v>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26"/>
      <c r="M24" s="9"/>
    </row>
    <row r="25" spans="1:13" s="1" customFormat="1" ht="18.75" customHeight="1">
      <c r="A25" s="59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3" s="1" customFormat="1" ht="18.75" customHeight="1">
      <c r="A26" s="23" t="s">
        <v>37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</sheetData>
  <sheetProtection/>
  <protectedRanges>
    <protectedRange sqref="B9:B10 B6 D6 F6 H6 J6 L6 B14 D14 F14 H14 J14 L14 B4:M4" name="Bereich1"/>
  </protectedRanges>
  <mergeCells count="13">
    <mergeCell ref="A25:M25"/>
    <mergeCell ref="J3:K3"/>
    <mergeCell ref="L3:M3"/>
    <mergeCell ref="J4:K4"/>
    <mergeCell ref="L4:M4"/>
    <mergeCell ref="B3:C3"/>
    <mergeCell ref="D3:E3"/>
    <mergeCell ref="B4:C4"/>
    <mergeCell ref="D4:E4"/>
    <mergeCell ref="F4:G4"/>
    <mergeCell ref="H4:I4"/>
    <mergeCell ref="F3:G3"/>
    <mergeCell ref="H3:I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3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6.00390625" style="28" customWidth="1"/>
    <col min="2" max="2" width="11.421875" style="28" customWidth="1"/>
    <col min="3" max="3" width="17.8515625" style="28" bestFit="1" customWidth="1"/>
    <col min="4" max="4" width="14.8515625" style="28" customWidth="1"/>
    <col min="5" max="16384" width="11.421875" style="28" customWidth="1"/>
  </cols>
  <sheetData>
    <row r="6" spans="1:18" ht="12.75">
      <c r="A6" s="28">
        <v>1</v>
      </c>
      <c r="C6" s="29" t="s">
        <v>15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</row>
    <row r="7" spans="1:18" ht="12.75">
      <c r="A7" s="28">
        <v>2</v>
      </c>
      <c r="C7" s="29" t="s">
        <v>16</v>
      </c>
      <c r="D7" s="34">
        <f>Lebenszykluskosten!B13</f>
        <v>0.26766363852800007</v>
      </c>
      <c r="E7" s="34">
        <f>D7*(1+Lebenszykluskosten!$B$15)</f>
        <v>0.27837018406912006</v>
      </c>
      <c r="F7" s="34">
        <f>E7*(1+Lebenszykluskosten!$B$15)</f>
        <v>0.28950499143188485</v>
      </c>
      <c r="G7" s="34">
        <f>F7*(1+Lebenszykluskosten!$B$15)</f>
        <v>0.30108519108916026</v>
      </c>
      <c r="H7" s="34">
        <f>G7*(1+Lebenszykluskosten!$B$15)</f>
        <v>0.3131285987327267</v>
      </c>
      <c r="I7" s="34">
        <f>H7*(1+Lebenszykluskosten!$B$15)</f>
        <v>0.3256537426820358</v>
      </c>
      <c r="J7" s="34">
        <f>I7*(1+Lebenszykluskosten!$B$15)</f>
        <v>0.3386798923893172</v>
      </c>
      <c r="K7" s="34">
        <f>J7*(1+Lebenszykluskosten!$B$15)</f>
        <v>0.35222708808488995</v>
      </c>
      <c r="L7" s="34">
        <f>K7*(1+Lebenszykluskosten!$B$15)</f>
        <v>0.36631617160828556</v>
      </c>
      <c r="M7" s="34">
        <f>L7*(1+Lebenszykluskosten!$B$15)</f>
        <v>0.380968818472617</v>
      </c>
      <c r="N7" s="34">
        <f>M7*(1+Lebenszykluskosten!$B$15)</f>
        <v>0.39620757121152167</v>
      </c>
      <c r="O7" s="34">
        <f>N7*(1+Lebenszykluskosten!$B$15)</f>
        <v>0.41205587405998256</v>
      </c>
      <c r="P7" s="34">
        <f>O7*(1+Lebenszykluskosten!$B$15)</f>
        <v>0.4285381090223819</v>
      </c>
      <c r="Q7" s="34">
        <f>P7*(1+Lebenszykluskosten!$B$15)</f>
        <v>0.44567963338327715</v>
      </c>
      <c r="R7" s="34">
        <f>Q7*(1+Lebenszykluskosten!$B$15)</f>
        <v>0.46350681871860827</v>
      </c>
    </row>
    <row r="8" spans="1:18" ht="12.75">
      <c r="A8" s="28">
        <v>3</v>
      </c>
      <c r="C8" s="29" t="s">
        <v>29</v>
      </c>
      <c r="D8" s="34">
        <f>D7</f>
        <v>0.26766363852800007</v>
      </c>
      <c r="E8" s="34">
        <f>D8+E7</f>
        <v>0.5460338225971202</v>
      </c>
      <c r="F8" s="34">
        <f aca="true" t="shared" si="0" ref="F8:R8">E8+F7</f>
        <v>0.835538814029005</v>
      </c>
      <c r="G8" s="34">
        <f t="shared" si="0"/>
        <v>1.1366240051181653</v>
      </c>
      <c r="H8" s="34">
        <f t="shared" si="0"/>
        <v>1.449752603850892</v>
      </c>
      <c r="I8" s="34">
        <f t="shared" si="0"/>
        <v>1.775406346532928</v>
      </c>
      <c r="J8" s="34">
        <f t="shared" si="0"/>
        <v>2.114086238922245</v>
      </c>
      <c r="K8" s="34">
        <f t="shared" si="0"/>
        <v>2.466313327007135</v>
      </c>
      <c r="L8" s="34">
        <f t="shared" si="0"/>
        <v>2.832629498615421</v>
      </c>
      <c r="M8" s="34">
        <f t="shared" si="0"/>
        <v>3.213598317088038</v>
      </c>
      <c r="N8" s="34">
        <f t="shared" si="0"/>
        <v>3.6098058882995594</v>
      </c>
      <c r="O8" s="34">
        <f t="shared" si="0"/>
        <v>4.021861762359542</v>
      </c>
      <c r="P8" s="34">
        <f t="shared" si="0"/>
        <v>4.450399871381924</v>
      </c>
      <c r="Q8" s="34">
        <f t="shared" si="0"/>
        <v>4.8960795047652015</v>
      </c>
      <c r="R8" s="34">
        <f t="shared" si="0"/>
        <v>5.35958632348381</v>
      </c>
    </row>
    <row r="9" spans="1:18" ht="12.75">
      <c r="A9" s="28">
        <v>4</v>
      </c>
      <c r="C9" s="29" t="s">
        <v>30</v>
      </c>
      <c r="D9" s="35">
        <f>1/(1+Lebenszykluskosten!$B$19)^(Hilfsrechnungen!D6-1)</f>
        <v>1</v>
      </c>
      <c r="E9" s="35">
        <f>1/(1+Lebenszykluskosten!$B$19)^(Hilfsrechnungen!E6-1)</f>
        <v>0.9478672985781991</v>
      </c>
      <c r="F9" s="35">
        <f>1/(1+Lebenszykluskosten!$B$19)^(Hilfsrechnungen!F6-1)</f>
        <v>0.8984524157139329</v>
      </c>
      <c r="G9" s="35">
        <f>1/(1+Lebenszykluskosten!$B$19)^(Hilfsrechnungen!G6-1)</f>
        <v>0.8516136641838227</v>
      </c>
      <c r="H9" s="35">
        <f>1/(1+Lebenszykluskosten!$B$19)^(Hilfsrechnungen!H6-1)</f>
        <v>0.8072167433022016</v>
      </c>
      <c r="I9" s="35">
        <f>1/(1+Lebenszykluskosten!$B$19)^(Hilfsrechnungen!I6-1)</f>
        <v>0.7651343538409494</v>
      </c>
      <c r="J9" s="35">
        <f>1/(1+Lebenszykluskosten!$B$19)^(Hilfsrechnungen!J6-1)</f>
        <v>0.7252458330245966</v>
      </c>
      <c r="K9" s="35">
        <f>1/(1+Lebenszykluskosten!$B$19)^(Hilfsrechnungen!K6-1)</f>
        <v>0.68743680855412</v>
      </c>
      <c r="L9" s="35">
        <f>1/(1+Lebenszykluskosten!$B$19)^(Hilfsrechnungen!L6-1)</f>
        <v>0.6515988706674124</v>
      </c>
      <c r="M9" s="35">
        <f>1/(1+Lebenszykluskosten!$B$19)^(Hilfsrechnungen!M6-1)</f>
        <v>0.6176292612961255</v>
      </c>
      <c r="N9" s="35">
        <f>1/(1+Lebenszykluskosten!$B$19)^(Hilfsrechnungen!N6-1)</f>
        <v>0.5854305794276071</v>
      </c>
      <c r="O9" s="35">
        <f>1/(1+Lebenszykluskosten!$B$19)^(Hilfsrechnungen!O6-1)</f>
        <v>0.5549105018271158</v>
      </c>
      <c r="P9" s="35">
        <f>1/(1+Lebenszykluskosten!$B$19)^(Hilfsrechnungen!P6-1)</f>
        <v>0.5259815183195411</v>
      </c>
      <c r="Q9" s="35">
        <f>1/(1+Lebenszykluskosten!$B$19)^(Hilfsrechnungen!Q6-1)</f>
        <v>0.49856068087160293</v>
      </c>
      <c r="R9" s="35">
        <f>1/(1+Lebenszykluskosten!$B$19)^(Hilfsrechnungen!R6-1)</f>
        <v>0.47256936575507386</v>
      </c>
    </row>
    <row r="10" ht="12.75">
      <c r="A10" s="28">
        <v>5</v>
      </c>
    </row>
    <row r="11" spans="1:18" ht="12.75">
      <c r="A11" s="28">
        <v>6</v>
      </c>
      <c r="B11" s="29" t="s">
        <v>3</v>
      </c>
      <c r="C11" s="29" t="s">
        <v>17</v>
      </c>
      <c r="D11" s="34">
        <f>$D$7*Lebenszykluskosten!$B$16</f>
        <v>80.29909155840002</v>
      </c>
      <c r="E11" s="34">
        <f>E7*Lebenszykluskosten!$B$16</f>
        <v>83.51105522073603</v>
      </c>
      <c r="F11" s="34">
        <f>F7*Lebenszykluskosten!$B$16</f>
        <v>86.85149742956546</v>
      </c>
      <c r="G11" s="34">
        <f>G7*Lebenszykluskosten!$B$16</f>
        <v>90.32555732674808</v>
      </c>
      <c r="H11" s="34">
        <f>H7*Lebenszykluskosten!$B$16</f>
        <v>93.93857961981801</v>
      </c>
      <c r="I11" s="34">
        <f>I7*Lebenszykluskosten!$B$16</f>
        <v>97.69612280461074</v>
      </c>
      <c r="J11" s="34">
        <f>J7*Lebenszykluskosten!$B$16</f>
        <v>101.60396771679517</v>
      </c>
      <c r="K11" s="34">
        <f>K7*Lebenszykluskosten!$B$16</f>
        <v>105.66812642546698</v>
      </c>
      <c r="L11" s="34">
        <f>L7*Lebenszykluskosten!$B$16</f>
        <v>109.89485148248566</v>
      </c>
      <c r="M11" s="34">
        <f>M7*Lebenszykluskosten!$B$16</f>
        <v>114.2906455417851</v>
      </c>
      <c r="N11" s="34">
        <f>N7*Lebenszykluskosten!$B$16</f>
        <v>118.8622713634565</v>
      </c>
      <c r="O11" s="34">
        <f>O7*Lebenszykluskosten!$B$16</f>
        <v>123.61676221799478</v>
      </c>
      <c r="P11" s="34">
        <f>P7*Lebenszykluskosten!$B$16</f>
        <v>128.56143270671456</v>
      </c>
      <c r="Q11" s="34">
        <f>Q7*Lebenszykluskosten!$B$16</f>
        <v>133.70389001498316</v>
      </c>
      <c r="R11" s="34">
        <f>R7*Lebenszykluskosten!$B$16</f>
        <v>139.05204561558247</v>
      </c>
    </row>
    <row r="12" spans="1:18" ht="25.5">
      <c r="A12" s="28">
        <v>7</v>
      </c>
      <c r="B12" s="29"/>
      <c r="C12" s="30" t="s">
        <v>31</v>
      </c>
      <c r="D12" s="34">
        <f>D11*D$9</f>
        <v>80.29909155840002</v>
      </c>
      <c r="E12" s="34">
        <f>E11*E$9</f>
        <v>79.15739831349387</v>
      </c>
      <c r="F12" s="34">
        <f aca="true" t="shared" si="1" ref="F12:R12">F11*F$9</f>
        <v>78.03193767396552</v>
      </c>
      <c r="G12" s="34">
        <f t="shared" si="1"/>
        <v>76.92247884447787</v>
      </c>
      <c r="H12" s="34">
        <f t="shared" si="1"/>
        <v>75.82879431114407</v>
      </c>
      <c r="I12" s="34">
        <f t="shared" si="1"/>
        <v>74.75065979487188</v>
      </c>
      <c r="J12" s="34">
        <f t="shared" si="1"/>
        <v>73.68785420537132</v>
      </c>
      <c r="K12" s="34">
        <f t="shared" si="1"/>
        <v>72.6401595958163</v>
      </c>
      <c r="L12" s="34">
        <f t="shared" si="1"/>
        <v>71.60736111815066</v>
      </c>
      <c r="M12" s="34">
        <f t="shared" si="1"/>
        <v>70.58924697903005</v>
      </c>
      <c r="N12" s="34">
        <f t="shared" si="1"/>
        <v>69.58560839638982</v>
      </c>
      <c r="O12" s="34">
        <f t="shared" si="1"/>
        <v>68.59623955663072</v>
      </c>
      <c r="P12" s="34">
        <f t="shared" si="1"/>
        <v>67.62093757241323</v>
      </c>
      <c r="Q12" s="34">
        <f t="shared" si="1"/>
        <v>66.65950244105191</v>
      </c>
      <c r="R12" s="34">
        <f t="shared" si="1"/>
        <v>65.71173700350141</v>
      </c>
    </row>
    <row r="13" spans="1:18" ht="12.75">
      <c r="A13" s="28">
        <v>8</v>
      </c>
      <c r="B13" s="29"/>
      <c r="C13" s="29" t="s">
        <v>29</v>
      </c>
      <c r="D13" s="34">
        <f>D12</f>
        <v>80.29909155840002</v>
      </c>
      <c r="E13" s="34">
        <f>D13+E12</f>
        <v>159.4564898718939</v>
      </c>
      <c r="F13" s="34">
        <f aca="true" t="shared" si="2" ref="F13:R13">E13+F12</f>
        <v>237.4884275458594</v>
      </c>
      <c r="G13" s="34">
        <f t="shared" si="2"/>
        <v>314.41090639033723</v>
      </c>
      <c r="H13" s="34">
        <f t="shared" si="2"/>
        <v>390.2397007014813</v>
      </c>
      <c r="I13" s="34">
        <f t="shared" si="2"/>
        <v>464.99036049635316</v>
      </c>
      <c r="J13" s="34">
        <f t="shared" si="2"/>
        <v>538.6782147017245</v>
      </c>
      <c r="K13" s="34">
        <f t="shared" si="2"/>
        <v>611.3183742975408</v>
      </c>
      <c r="L13" s="34">
        <f t="shared" si="2"/>
        <v>682.9257354156914</v>
      </c>
      <c r="M13" s="34">
        <f t="shared" si="2"/>
        <v>753.5149823947214</v>
      </c>
      <c r="N13" s="34">
        <f t="shared" si="2"/>
        <v>823.1005907911112</v>
      </c>
      <c r="O13" s="34">
        <f t="shared" si="2"/>
        <v>891.696830347742</v>
      </c>
      <c r="P13" s="34">
        <f t="shared" si="2"/>
        <v>959.3177679201552</v>
      </c>
      <c r="Q13" s="34">
        <f t="shared" si="2"/>
        <v>1025.977270361207</v>
      </c>
      <c r="R13" s="34">
        <f t="shared" si="2"/>
        <v>1091.6890073647085</v>
      </c>
    </row>
    <row r="14" ht="12.75">
      <c r="A14" s="28">
        <v>9</v>
      </c>
    </row>
    <row r="15" spans="1:18" ht="12.75">
      <c r="A15" s="28">
        <v>10</v>
      </c>
      <c r="B15" s="29" t="s">
        <v>0</v>
      </c>
      <c r="C15" s="29" t="s">
        <v>17</v>
      </c>
      <c r="D15" s="34">
        <f>D$7*Lebenszykluskosten!$D$16</f>
        <v>53.53272770560002</v>
      </c>
      <c r="E15" s="34">
        <f>E$7*Lebenszykluskosten!$D$16</f>
        <v>55.67403681382401</v>
      </c>
      <c r="F15" s="34">
        <f>F$7*Lebenszykluskosten!$D$16</f>
        <v>57.90099828637697</v>
      </c>
      <c r="G15" s="34">
        <f>G$7*Lebenszykluskosten!$D$16</f>
        <v>60.217038217832055</v>
      </c>
      <c r="H15" s="34">
        <f>H$7*Lebenszykluskosten!$D$16</f>
        <v>62.625719746545336</v>
      </c>
      <c r="I15" s="34">
        <f>I$7*Lebenszykluskosten!$D$16</f>
        <v>65.13074853640715</v>
      </c>
      <c r="J15" s="34">
        <f>J$7*Lebenszykluskosten!$D$16</f>
        <v>67.73597847786344</v>
      </c>
      <c r="K15" s="34">
        <f>K$7*Lebenszykluskosten!$D$16</f>
        <v>70.44541761697799</v>
      </c>
      <c r="L15" s="34">
        <f>L$7*Lebenszykluskosten!$D$16</f>
        <v>73.26323432165711</v>
      </c>
      <c r="M15" s="34">
        <f>M$7*Lebenszykluskosten!$D$16</f>
        <v>76.1937636945234</v>
      </c>
      <c r="N15" s="34">
        <f>N$7*Lebenszykluskosten!$D$16</f>
        <v>79.24151424230433</v>
      </c>
      <c r="O15" s="34">
        <f>O$7*Lebenszykluskosten!$D$16</f>
        <v>82.41117481199652</v>
      </c>
      <c r="P15" s="34">
        <f>P$7*Lebenszykluskosten!$D$16</f>
        <v>85.70762180447637</v>
      </c>
      <c r="Q15" s="34">
        <f>Q$7*Lebenszykluskosten!$D$16</f>
        <v>89.13592667665543</v>
      </c>
      <c r="R15" s="34">
        <f>R$7*Lebenszykluskosten!$D$16</f>
        <v>92.70136374372166</v>
      </c>
    </row>
    <row r="16" spans="1:18" ht="25.5">
      <c r="A16" s="28">
        <v>11</v>
      </c>
      <c r="B16" s="29"/>
      <c r="C16" s="30" t="s">
        <v>31</v>
      </c>
      <c r="D16" s="34">
        <f aca="true" t="shared" si="3" ref="D16:R16">D15*D$9</f>
        <v>53.53272770560002</v>
      </c>
      <c r="E16" s="34">
        <f t="shared" si="3"/>
        <v>52.77159887566257</v>
      </c>
      <c r="F16" s="34">
        <f t="shared" si="3"/>
        <v>52.02129178264367</v>
      </c>
      <c r="G16" s="34">
        <f t="shared" si="3"/>
        <v>51.28165256298524</v>
      </c>
      <c r="H16" s="34">
        <f t="shared" si="3"/>
        <v>50.552529540762706</v>
      </c>
      <c r="I16" s="34">
        <f t="shared" si="3"/>
        <v>49.83377319658125</v>
      </c>
      <c r="J16" s="34">
        <f t="shared" si="3"/>
        <v>49.12523613691422</v>
      </c>
      <c r="K16" s="34">
        <f t="shared" si="3"/>
        <v>48.42677306387753</v>
      </c>
      <c r="L16" s="34">
        <f t="shared" si="3"/>
        <v>47.73824074543378</v>
      </c>
      <c r="M16" s="34">
        <f t="shared" si="3"/>
        <v>47.059497986020034</v>
      </c>
      <c r="N16" s="34">
        <f t="shared" si="3"/>
        <v>46.39040559759321</v>
      </c>
      <c r="O16" s="34">
        <f t="shared" si="3"/>
        <v>45.73082637108715</v>
      </c>
      <c r="P16" s="34">
        <f t="shared" si="3"/>
        <v>45.08062504827549</v>
      </c>
      <c r="Q16" s="34">
        <f t="shared" si="3"/>
        <v>44.439668294034604</v>
      </c>
      <c r="R16" s="34">
        <f t="shared" si="3"/>
        <v>43.807824669000944</v>
      </c>
    </row>
    <row r="17" spans="1:18" ht="12.75">
      <c r="A17" s="28">
        <v>12</v>
      </c>
      <c r="B17" s="29"/>
      <c r="C17" s="29" t="s">
        <v>29</v>
      </c>
      <c r="D17" s="34">
        <f>D16</f>
        <v>53.53272770560002</v>
      </c>
      <c r="E17" s="34">
        <f aca="true" t="shared" si="4" ref="E17:R17">D17+E16</f>
        <v>106.30432658126259</v>
      </c>
      <c r="F17" s="34">
        <f t="shared" si="4"/>
        <v>158.32561836390624</v>
      </c>
      <c r="G17" s="34">
        <f t="shared" si="4"/>
        <v>209.6072709268915</v>
      </c>
      <c r="H17" s="34">
        <f t="shared" si="4"/>
        <v>260.1598004676542</v>
      </c>
      <c r="I17" s="34">
        <f t="shared" si="4"/>
        <v>309.99357366423544</v>
      </c>
      <c r="J17" s="34">
        <f t="shared" si="4"/>
        <v>359.11880980114967</v>
      </c>
      <c r="K17" s="34">
        <f t="shared" si="4"/>
        <v>407.5455828650272</v>
      </c>
      <c r="L17" s="34">
        <f t="shared" si="4"/>
        <v>455.28382361046096</v>
      </c>
      <c r="M17" s="34">
        <f t="shared" si="4"/>
        <v>502.343321596481</v>
      </c>
      <c r="N17" s="34">
        <f t="shared" si="4"/>
        <v>548.7337271940743</v>
      </c>
      <c r="O17" s="34">
        <f t="shared" si="4"/>
        <v>594.4645535651614</v>
      </c>
      <c r="P17" s="34">
        <f t="shared" si="4"/>
        <v>639.5451786134369</v>
      </c>
      <c r="Q17" s="34">
        <f t="shared" si="4"/>
        <v>683.9848469074715</v>
      </c>
      <c r="R17" s="34">
        <f t="shared" si="4"/>
        <v>727.7926715764725</v>
      </c>
    </row>
    <row r="18" ht="12.75">
      <c r="A18" s="28">
        <v>13</v>
      </c>
    </row>
    <row r="19" spans="1:18" ht="12.75">
      <c r="A19" s="28">
        <v>14</v>
      </c>
      <c r="B19" s="29" t="s">
        <v>32</v>
      </c>
      <c r="C19" s="29" t="s">
        <v>17</v>
      </c>
      <c r="D19" s="34">
        <f>D$7*Lebenszykluskosten!$F$16</f>
        <v>53.53272770560002</v>
      </c>
      <c r="E19" s="34">
        <f>E$7*Lebenszykluskosten!$F$16</f>
        <v>55.67403681382401</v>
      </c>
      <c r="F19" s="34">
        <f>F$7*Lebenszykluskosten!$F$16</f>
        <v>57.90099828637697</v>
      </c>
      <c r="G19" s="34">
        <f>G$7*Lebenszykluskosten!$F$16</f>
        <v>60.217038217832055</v>
      </c>
      <c r="H19" s="34">
        <f>H$7*Lebenszykluskosten!$F$16</f>
        <v>62.625719746545336</v>
      </c>
      <c r="I19" s="34">
        <f>I$7*Lebenszykluskosten!$F$16</f>
        <v>65.13074853640715</v>
      </c>
      <c r="J19" s="34">
        <f>J$7*Lebenszykluskosten!$F$16</f>
        <v>67.73597847786344</v>
      </c>
      <c r="K19" s="34">
        <f>K$7*Lebenszykluskosten!$F$16</f>
        <v>70.44541761697799</v>
      </c>
      <c r="L19" s="34">
        <f>L$7*Lebenszykluskosten!$F$16</f>
        <v>73.26323432165711</v>
      </c>
      <c r="M19" s="34">
        <f>M$7*Lebenszykluskosten!$F$16</f>
        <v>76.1937636945234</v>
      </c>
      <c r="N19" s="34">
        <f>N$7*Lebenszykluskosten!$F$16</f>
        <v>79.24151424230433</v>
      </c>
      <c r="O19" s="34">
        <f>O$7*Lebenszykluskosten!$F$16</f>
        <v>82.41117481199652</v>
      </c>
      <c r="P19" s="34">
        <f>P$7*Lebenszykluskosten!$F$16</f>
        <v>85.70762180447637</v>
      </c>
      <c r="Q19" s="34">
        <f>Q$7*Lebenszykluskosten!$F$16</f>
        <v>89.13592667665543</v>
      </c>
      <c r="R19" s="34">
        <f>R$7*Lebenszykluskosten!$F$16</f>
        <v>92.70136374372166</v>
      </c>
    </row>
    <row r="20" spans="1:18" ht="25.5">
      <c r="A20" s="28">
        <v>15</v>
      </c>
      <c r="B20" s="29"/>
      <c r="C20" s="30" t="s">
        <v>31</v>
      </c>
      <c r="D20" s="34">
        <f aca="true" t="shared" si="5" ref="D20:R20">D19*D$9</f>
        <v>53.53272770560002</v>
      </c>
      <c r="E20" s="34">
        <f t="shared" si="5"/>
        <v>52.77159887566257</v>
      </c>
      <c r="F20" s="34">
        <f t="shared" si="5"/>
        <v>52.02129178264367</v>
      </c>
      <c r="G20" s="34">
        <f t="shared" si="5"/>
        <v>51.28165256298524</v>
      </c>
      <c r="H20" s="34">
        <f t="shared" si="5"/>
        <v>50.552529540762706</v>
      </c>
      <c r="I20" s="34">
        <f t="shared" si="5"/>
        <v>49.83377319658125</v>
      </c>
      <c r="J20" s="34">
        <f t="shared" si="5"/>
        <v>49.12523613691422</v>
      </c>
      <c r="K20" s="34">
        <f t="shared" si="5"/>
        <v>48.42677306387753</v>
      </c>
      <c r="L20" s="34">
        <f t="shared" si="5"/>
        <v>47.73824074543378</v>
      </c>
      <c r="M20" s="34">
        <f t="shared" si="5"/>
        <v>47.059497986020034</v>
      </c>
      <c r="N20" s="34">
        <f t="shared" si="5"/>
        <v>46.39040559759321</v>
      </c>
      <c r="O20" s="34">
        <f t="shared" si="5"/>
        <v>45.73082637108715</v>
      </c>
      <c r="P20" s="34">
        <f t="shared" si="5"/>
        <v>45.08062504827549</v>
      </c>
      <c r="Q20" s="34">
        <f t="shared" si="5"/>
        <v>44.439668294034604</v>
      </c>
      <c r="R20" s="34">
        <f t="shared" si="5"/>
        <v>43.807824669000944</v>
      </c>
    </row>
    <row r="21" spans="1:18" ht="12.75">
      <c r="A21" s="28">
        <v>16</v>
      </c>
      <c r="B21" s="29"/>
      <c r="C21" s="29" t="s">
        <v>29</v>
      </c>
      <c r="D21" s="34">
        <f>D20</f>
        <v>53.53272770560002</v>
      </c>
      <c r="E21" s="34">
        <f aca="true" t="shared" si="6" ref="E21:R21">D21+E20</f>
        <v>106.30432658126259</v>
      </c>
      <c r="F21" s="34">
        <f t="shared" si="6"/>
        <v>158.32561836390624</v>
      </c>
      <c r="G21" s="34">
        <f t="shared" si="6"/>
        <v>209.6072709268915</v>
      </c>
      <c r="H21" s="34">
        <f t="shared" si="6"/>
        <v>260.1598004676542</v>
      </c>
      <c r="I21" s="34">
        <f t="shared" si="6"/>
        <v>309.99357366423544</v>
      </c>
      <c r="J21" s="34">
        <f t="shared" si="6"/>
        <v>359.11880980114967</v>
      </c>
      <c r="K21" s="34">
        <f t="shared" si="6"/>
        <v>407.5455828650272</v>
      </c>
      <c r="L21" s="34">
        <f t="shared" si="6"/>
        <v>455.28382361046096</v>
      </c>
      <c r="M21" s="34">
        <f t="shared" si="6"/>
        <v>502.343321596481</v>
      </c>
      <c r="N21" s="34">
        <f t="shared" si="6"/>
        <v>548.7337271940743</v>
      </c>
      <c r="O21" s="34">
        <f t="shared" si="6"/>
        <v>594.4645535651614</v>
      </c>
      <c r="P21" s="34">
        <f t="shared" si="6"/>
        <v>639.5451786134369</v>
      </c>
      <c r="Q21" s="34">
        <f t="shared" si="6"/>
        <v>683.9848469074715</v>
      </c>
      <c r="R21" s="34">
        <f t="shared" si="6"/>
        <v>727.7926715764725</v>
      </c>
    </row>
    <row r="22" ht="12.75">
      <c r="A22" s="28">
        <v>17</v>
      </c>
    </row>
    <row r="23" spans="1:18" ht="12.75">
      <c r="A23" s="28">
        <v>18</v>
      </c>
      <c r="B23" s="29" t="s">
        <v>33</v>
      </c>
      <c r="C23" s="29" t="s">
        <v>17</v>
      </c>
      <c r="D23" s="34">
        <f>D$7*Lebenszykluskosten!$H$16</f>
        <v>40.14954577920001</v>
      </c>
      <c r="E23" s="34">
        <f>E$7*Lebenszykluskosten!$H$16</f>
        <v>41.75552761036801</v>
      </c>
      <c r="F23" s="34">
        <f>F$7*Lebenszykluskosten!$H$16</f>
        <v>43.42574871478273</v>
      </c>
      <c r="G23" s="34">
        <f>G$7*Lebenszykluskosten!$H$16</f>
        <v>45.16277866337404</v>
      </c>
      <c r="H23" s="34">
        <f>H$7*Lebenszykluskosten!$H$16</f>
        <v>46.96928980990901</v>
      </c>
      <c r="I23" s="34">
        <f>I$7*Lebenszykluskosten!$H$16</f>
        <v>48.84806140230537</v>
      </c>
      <c r="J23" s="34">
        <f>J$7*Lebenszykluskosten!$H$16</f>
        <v>50.801983858397584</v>
      </c>
      <c r="K23" s="34">
        <f>K$7*Lebenszykluskosten!$H$16</f>
        <v>52.83406321273349</v>
      </c>
      <c r="L23" s="34">
        <f>L$7*Lebenszykluskosten!$H$16</f>
        <v>54.94742574124283</v>
      </c>
      <c r="M23" s="34">
        <f>M$7*Lebenszykluskosten!$H$16</f>
        <v>57.14532277089255</v>
      </c>
      <c r="N23" s="34">
        <f>N$7*Lebenszykluskosten!$H$16</f>
        <v>59.43113568172825</v>
      </c>
      <c r="O23" s="34">
        <f>O$7*Lebenszykluskosten!$H$16</f>
        <v>61.80838110899739</v>
      </c>
      <c r="P23" s="34">
        <f>P$7*Lebenszykluskosten!$H$16</f>
        <v>64.28071635335728</v>
      </c>
      <c r="Q23" s="34">
        <f>Q$7*Lebenszykluskosten!$H$16</f>
        <v>66.85194500749158</v>
      </c>
      <c r="R23" s="34">
        <f>R$7*Lebenszykluskosten!$H$16</f>
        <v>69.52602280779124</v>
      </c>
    </row>
    <row r="24" spans="1:18" ht="25.5">
      <c r="A24" s="28">
        <v>19</v>
      </c>
      <c r="B24" s="29"/>
      <c r="C24" s="30" t="s">
        <v>31</v>
      </c>
      <c r="D24" s="34">
        <f aca="true" t="shared" si="7" ref="D24:R24">D23*D$9</f>
        <v>40.14954577920001</v>
      </c>
      <c r="E24" s="34">
        <f t="shared" si="7"/>
        <v>39.578699156746936</v>
      </c>
      <c r="F24" s="34">
        <f t="shared" si="7"/>
        <v>39.01596883698276</v>
      </c>
      <c r="G24" s="34">
        <f t="shared" si="7"/>
        <v>38.46123942223893</v>
      </c>
      <c r="H24" s="34">
        <f t="shared" si="7"/>
        <v>37.91439715557203</v>
      </c>
      <c r="I24" s="34">
        <f t="shared" si="7"/>
        <v>37.37532989743594</v>
      </c>
      <c r="J24" s="34">
        <f t="shared" si="7"/>
        <v>36.84392710268566</v>
      </c>
      <c r="K24" s="34">
        <f t="shared" si="7"/>
        <v>36.32007979790815</v>
      </c>
      <c r="L24" s="34">
        <f t="shared" si="7"/>
        <v>35.80368055907533</v>
      </c>
      <c r="M24" s="34">
        <f t="shared" si="7"/>
        <v>35.294623489515025</v>
      </c>
      <c r="N24" s="34">
        <f t="shared" si="7"/>
        <v>34.79280419819491</v>
      </c>
      <c r="O24" s="34">
        <f t="shared" si="7"/>
        <v>34.29811977831536</v>
      </c>
      <c r="P24" s="34">
        <f t="shared" si="7"/>
        <v>33.81046878620661</v>
      </c>
      <c r="Q24" s="34">
        <f t="shared" si="7"/>
        <v>33.32975122052596</v>
      </c>
      <c r="R24" s="34">
        <f t="shared" si="7"/>
        <v>32.855868501750706</v>
      </c>
    </row>
    <row r="25" spans="1:18" ht="12.75">
      <c r="A25" s="28">
        <v>20</v>
      </c>
      <c r="B25" s="29"/>
      <c r="C25" s="29" t="s">
        <v>29</v>
      </c>
      <c r="D25" s="34">
        <f>D24</f>
        <v>40.14954577920001</v>
      </c>
      <c r="E25" s="34">
        <f aca="true" t="shared" si="8" ref="E25:R25">D25+E24</f>
        <v>79.72824493594695</v>
      </c>
      <c r="F25" s="34">
        <f t="shared" si="8"/>
        <v>118.7442137729297</v>
      </c>
      <c r="G25" s="34">
        <f t="shared" si="8"/>
        <v>157.20545319516862</v>
      </c>
      <c r="H25" s="34">
        <f t="shared" si="8"/>
        <v>195.11985035074065</v>
      </c>
      <c r="I25" s="34">
        <f t="shared" si="8"/>
        <v>232.49518024817658</v>
      </c>
      <c r="J25" s="34">
        <f t="shared" si="8"/>
        <v>269.33910735086226</v>
      </c>
      <c r="K25" s="34">
        <f t="shared" si="8"/>
        <v>305.6591871487704</v>
      </c>
      <c r="L25" s="34">
        <f t="shared" si="8"/>
        <v>341.4628677078457</v>
      </c>
      <c r="M25" s="34">
        <f t="shared" si="8"/>
        <v>376.7574911973607</v>
      </c>
      <c r="N25" s="34">
        <f t="shared" si="8"/>
        <v>411.5502953955556</v>
      </c>
      <c r="O25" s="34">
        <f t="shared" si="8"/>
        <v>445.848415173871</v>
      </c>
      <c r="P25" s="34">
        <f t="shared" si="8"/>
        <v>479.6588839600776</v>
      </c>
      <c r="Q25" s="34">
        <f t="shared" si="8"/>
        <v>512.9886351806035</v>
      </c>
      <c r="R25" s="34">
        <f t="shared" si="8"/>
        <v>545.8445036823542</v>
      </c>
    </row>
    <row r="26" ht="12.75">
      <c r="A26" s="28">
        <v>21</v>
      </c>
    </row>
    <row r="27" spans="1:18" ht="12.75">
      <c r="A27" s="28">
        <v>22</v>
      </c>
      <c r="B27" s="29" t="s">
        <v>1</v>
      </c>
      <c r="C27" s="29" t="s">
        <v>17</v>
      </c>
      <c r="D27" s="34">
        <f>D$7*Lebenszykluskosten!$J$16</f>
        <v>0</v>
      </c>
      <c r="E27" s="34">
        <f>E$7*Lebenszykluskosten!$J$16</f>
        <v>0</v>
      </c>
      <c r="F27" s="34">
        <f>F$7*Lebenszykluskosten!$J$16</f>
        <v>0</v>
      </c>
      <c r="G27" s="34">
        <f>G$7*Lebenszykluskosten!$J$16</f>
        <v>0</v>
      </c>
      <c r="H27" s="34">
        <f>H$7*Lebenszykluskosten!$J$16</f>
        <v>0</v>
      </c>
      <c r="I27" s="34">
        <f>I$7*Lebenszykluskosten!$J$16</f>
        <v>0</v>
      </c>
      <c r="J27" s="34">
        <f>J$7*Lebenszykluskosten!$J$16</f>
        <v>0</v>
      </c>
      <c r="K27" s="34">
        <f>K$7*Lebenszykluskosten!$J$16</f>
        <v>0</v>
      </c>
      <c r="L27" s="34">
        <f>L$7*Lebenszykluskosten!$J$16</f>
        <v>0</v>
      </c>
      <c r="M27" s="34">
        <f>M$7*Lebenszykluskosten!$J$16</f>
        <v>0</v>
      </c>
      <c r="N27" s="34">
        <f>N$7*Lebenszykluskosten!$J$16</f>
        <v>0</v>
      </c>
      <c r="O27" s="34">
        <f>O$7*Lebenszykluskosten!$J$16</f>
        <v>0</v>
      </c>
      <c r="P27" s="34">
        <f>P$7*Lebenszykluskosten!$J$16</f>
        <v>0</v>
      </c>
      <c r="Q27" s="34">
        <f>Q$7*Lebenszykluskosten!$J$16</f>
        <v>0</v>
      </c>
      <c r="R27" s="34">
        <f>R$7*Lebenszykluskosten!$J$16</f>
        <v>0</v>
      </c>
    </row>
    <row r="28" spans="1:18" ht="25.5">
      <c r="A28" s="28">
        <v>23</v>
      </c>
      <c r="B28" s="29"/>
      <c r="C28" s="30" t="s">
        <v>31</v>
      </c>
      <c r="D28" s="34">
        <f aca="true" t="shared" si="9" ref="D28:R28">D27*D$9</f>
        <v>0</v>
      </c>
      <c r="E28" s="34">
        <f t="shared" si="9"/>
        <v>0</v>
      </c>
      <c r="F28" s="34">
        <f t="shared" si="9"/>
        <v>0</v>
      </c>
      <c r="G28" s="34">
        <f t="shared" si="9"/>
        <v>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34">
        <f t="shared" si="9"/>
        <v>0</v>
      </c>
      <c r="L28" s="34">
        <f t="shared" si="9"/>
        <v>0</v>
      </c>
      <c r="M28" s="34">
        <f t="shared" si="9"/>
        <v>0</v>
      </c>
      <c r="N28" s="34">
        <f t="shared" si="9"/>
        <v>0</v>
      </c>
      <c r="O28" s="34">
        <f t="shared" si="9"/>
        <v>0</v>
      </c>
      <c r="P28" s="34">
        <f t="shared" si="9"/>
        <v>0</v>
      </c>
      <c r="Q28" s="34">
        <f t="shared" si="9"/>
        <v>0</v>
      </c>
      <c r="R28" s="34">
        <f t="shared" si="9"/>
        <v>0</v>
      </c>
    </row>
    <row r="29" spans="1:18" ht="12.75">
      <c r="A29" s="28">
        <v>24</v>
      </c>
      <c r="B29" s="29"/>
      <c r="C29" s="29" t="s">
        <v>29</v>
      </c>
      <c r="D29" s="34">
        <f>D28</f>
        <v>0</v>
      </c>
      <c r="E29" s="34">
        <f aca="true" t="shared" si="10" ref="E29:R29">D29+E28</f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 t="shared" si="10"/>
        <v>0</v>
      </c>
      <c r="N29" s="34">
        <f t="shared" si="10"/>
        <v>0</v>
      </c>
      <c r="O29" s="34">
        <f t="shared" si="10"/>
        <v>0</v>
      </c>
      <c r="P29" s="34">
        <f t="shared" si="10"/>
        <v>0</v>
      </c>
      <c r="Q29" s="34">
        <f t="shared" si="10"/>
        <v>0</v>
      </c>
      <c r="R29" s="34">
        <f t="shared" si="10"/>
        <v>0</v>
      </c>
    </row>
    <row r="30" ht="12.75">
      <c r="A30" s="28">
        <v>25</v>
      </c>
    </row>
    <row r="31" spans="1:18" ht="12.75">
      <c r="A31" s="28">
        <v>26</v>
      </c>
      <c r="B31" s="29" t="s">
        <v>34</v>
      </c>
      <c r="C31" s="29" t="s">
        <v>17</v>
      </c>
      <c r="D31" s="34">
        <f>D$7*Lebenszykluskosten!$L$16</f>
        <v>0</v>
      </c>
      <c r="E31" s="34">
        <f>E$7*Lebenszykluskosten!$L$16</f>
        <v>0</v>
      </c>
      <c r="F31" s="34">
        <f>F$7*Lebenszykluskosten!$L$16</f>
        <v>0</v>
      </c>
      <c r="G31" s="34">
        <f>G$7*Lebenszykluskosten!$L$16</f>
        <v>0</v>
      </c>
      <c r="H31" s="34">
        <f>H$7*Lebenszykluskosten!$L$16</f>
        <v>0</v>
      </c>
      <c r="I31" s="34">
        <f>I$7*Lebenszykluskosten!$L$16</f>
        <v>0</v>
      </c>
      <c r="J31" s="34">
        <f>J$7*Lebenszykluskosten!$L$16</f>
        <v>0</v>
      </c>
      <c r="K31" s="34">
        <f>K$7*Lebenszykluskosten!$L$16</f>
        <v>0</v>
      </c>
      <c r="L31" s="34">
        <f>L$7*Lebenszykluskosten!$L$16</f>
        <v>0</v>
      </c>
      <c r="M31" s="34">
        <f>M$7*Lebenszykluskosten!$L$16</f>
        <v>0</v>
      </c>
      <c r="N31" s="34">
        <f>N$7*Lebenszykluskosten!$L$16</f>
        <v>0</v>
      </c>
      <c r="O31" s="34">
        <f>O$7*Lebenszykluskosten!$L$16</f>
        <v>0</v>
      </c>
      <c r="P31" s="34">
        <f>P$7*Lebenszykluskosten!$L$16</f>
        <v>0</v>
      </c>
      <c r="Q31" s="34">
        <f>Q$7*Lebenszykluskosten!$L$16</f>
        <v>0</v>
      </c>
      <c r="R31" s="34">
        <f>R$7*Lebenszykluskosten!$L$16</f>
        <v>0</v>
      </c>
    </row>
    <row r="32" spans="1:18" ht="25.5">
      <c r="A32" s="28">
        <v>27</v>
      </c>
      <c r="B32" s="29"/>
      <c r="C32" s="30" t="s">
        <v>31</v>
      </c>
      <c r="D32" s="34">
        <f aca="true" t="shared" si="11" ref="D32:R32">D31*D$9</f>
        <v>0</v>
      </c>
      <c r="E32" s="34">
        <f t="shared" si="11"/>
        <v>0</v>
      </c>
      <c r="F32" s="34">
        <f t="shared" si="11"/>
        <v>0</v>
      </c>
      <c r="G32" s="34">
        <f t="shared" si="11"/>
        <v>0</v>
      </c>
      <c r="H32" s="34">
        <f t="shared" si="11"/>
        <v>0</v>
      </c>
      <c r="I32" s="34">
        <f t="shared" si="11"/>
        <v>0</v>
      </c>
      <c r="J32" s="34">
        <f t="shared" si="11"/>
        <v>0</v>
      </c>
      <c r="K32" s="34">
        <f t="shared" si="11"/>
        <v>0</v>
      </c>
      <c r="L32" s="34">
        <f t="shared" si="11"/>
        <v>0</v>
      </c>
      <c r="M32" s="34">
        <f t="shared" si="11"/>
        <v>0</v>
      </c>
      <c r="N32" s="34">
        <f t="shared" si="11"/>
        <v>0</v>
      </c>
      <c r="O32" s="34">
        <f t="shared" si="11"/>
        <v>0</v>
      </c>
      <c r="P32" s="34">
        <f t="shared" si="11"/>
        <v>0</v>
      </c>
      <c r="Q32" s="34">
        <f t="shared" si="11"/>
        <v>0</v>
      </c>
      <c r="R32" s="34">
        <f t="shared" si="11"/>
        <v>0</v>
      </c>
    </row>
    <row r="33" spans="1:18" ht="12.75">
      <c r="A33" s="28">
        <v>28</v>
      </c>
      <c r="B33" s="29"/>
      <c r="C33" s="29" t="s">
        <v>29</v>
      </c>
      <c r="D33" s="34">
        <f>D32</f>
        <v>0</v>
      </c>
      <c r="E33" s="34">
        <f aca="true" t="shared" si="12" ref="E33:R33">D33+E32</f>
        <v>0</v>
      </c>
      <c r="F33" s="34">
        <f t="shared" si="12"/>
        <v>0</v>
      </c>
      <c r="G33" s="34">
        <f t="shared" si="12"/>
        <v>0</v>
      </c>
      <c r="H33" s="34">
        <f t="shared" si="12"/>
        <v>0</v>
      </c>
      <c r="I33" s="34">
        <f t="shared" si="12"/>
        <v>0</v>
      </c>
      <c r="J33" s="34">
        <f t="shared" si="12"/>
        <v>0</v>
      </c>
      <c r="K33" s="34">
        <f t="shared" si="12"/>
        <v>0</v>
      </c>
      <c r="L33" s="34">
        <f t="shared" si="12"/>
        <v>0</v>
      </c>
      <c r="M33" s="34">
        <f t="shared" si="12"/>
        <v>0</v>
      </c>
      <c r="N33" s="34">
        <f t="shared" si="12"/>
        <v>0</v>
      </c>
      <c r="O33" s="34">
        <f t="shared" si="12"/>
        <v>0</v>
      </c>
      <c r="P33" s="34">
        <f t="shared" si="12"/>
        <v>0</v>
      </c>
      <c r="Q33" s="34">
        <f t="shared" si="12"/>
        <v>0</v>
      </c>
      <c r="R33" s="34">
        <f t="shared" si="12"/>
        <v>0</v>
      </c>
    </row>
  </sheetData>
  <sheetProtection password="DE73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A1" sqref="A1"/>
    </sheetView>
  </sheetViews>
  <sheetFormatPr defaultColWidth="11.421875" defaultRowHeight="12.75"/>
  <sheetData>
    <row r="3" ht="15">
      <c r="B3" s="41" t="s">
        <v>39</v>
      </c>
    </row>
    <row r="4" ht="12.75">
      <c r="B4" s="42" t="s">
        <v>40</v>
      </c>
    </row>
    <row r="5" ht="12.75">
      <c r="B5" s="43" t="s">
        <v>41</v>
      </c>
    </row>
    <row r="7" ht="12.75">
      <c r="B7" s="44" t="s">
        <v>42</v>
      </c>
    </row>
    <row r="10" ht="15">
      <c r="B10" s="45" t="s">
        <v>43</v>
      </c>
    </row>
    <row r="11" ht="12.75">
      <c r="B11" s="43" t="s">
        <v>44</v>
      </c>
    </row>
    <row r="12" ht="12.75">
      <c r="B12" s="43" t="s">
        <v>45</v>
      </c>
    </row>
    <row r="13" ht="12.75">
      <c r="B13" s="43"/>
    </row>
    <row r="14" spans="2:5" ht="12.75">
      <c r="B14" s="43" t="s">
        <v>46</v>
      </c>
      <c r="E14" s="46">
        <v>0.04</v>
      </c>
    </row>
    <row r="15" ht="14.25">
      <c r="B15" s="47"/>
    </row>
    <row r="16" spans="2:4" ht="12.75">
      <c r="B16" s="48" t="s">
        <v>15</v>
      </c>
      <c r="C16" s="48" t="s">
        <v>47</v>
      </c>
      <c r="D16" s="48"/>
    </row>
    <row r="17" spans="2:4" ht="12.75">
      <c r="B17">
        <v>2010</v>
      </c>
      <c r="C17" s="49">
        <v>22</v>
      </c>
      <c r="D17" s="49"/>
    </row>
    <row r="18" spans="2:3" ht="12.75">
      <c r="B18">
        <v>2011</v>
      </c>
      <c r="C18" s="49">
        <f>$C$17*(1+$E$14)^(B18-$B$17)</f>
        <v>22.880000000000003</v>
      </c>
    </row>
    <row r="19" spans="2:3" ht="12.75">
      <c r="B19">
        <v>2012</v>
      </c>
      <c r="C19" s="49">
        <f>$C$17*(1+$E$14)^(B19-$B$17)</f>
        <v>23.7952</v>
      </c>
    </row>
    <row r="20" spans="2:3" ht="12.75">
      <c r="B20">
        <v>2013</v>
      </c>
      <c r="C20" s="49">
        <f aca="true" t="shared" si="0" ref="C20:C27">$C$17*(1+$E$14)^(B20-$B$17)</f>
        <v>24.747008</v>
      </c>
    </row>
    <row r="21" spans="2:3" ht="12.75">
      <c r="B21">
        <v>2014</v>
      </c>
      <c r="C21" s="49">
        <f t="shared" si="0"/>
        <v>25.736888320000006</v>
      </c>
    </row>
    <row r="22" spans="2:3" ht="12.75">
      <c r="B22">
        <v>2015</v>
      </c>
      <c r="C22" s="49">
        <f t="shared" si="0"/>
        <v>26.76636385280001</v>
      </c>
    </row>
    <row r="23" spans="2:3" ht="12.75">
      <c r="B23">
        <v>2016</v>
      </c>
      <c r="C23" s="49">
        <f t="shared" si="0"/>
        <v>27.83701840691201</v>
      </c>
    </row>
    <row r="24" spans="2:3" ht="12.75">
      <c r="B24">
        <v>2017</v>
      </c>
      <c r="C24" s="49">
        <f t="shared" si="0"/>
        <v>28.950499143188487</v>
      </c>
    </row>
    <row r="25" spans="2:3" ht="12.75">
      <c r="B25">
        <v>2018</v>
      </c>
      <c r="C25" s="49">
        <f t="shared" si="0"/>
        <v>30.10851910891603</v>
      </c>
    </row>
    <row r="26" spans="2:3" ht="12.75">
      <c r="B26">
        <v>2019</v>
      </c>
      <c r="C26" s="49">
        <f t="shared" si="0"/>
        <v>31.312859873272675</v>
      </c>
    </row>
    <row r="27" spans="2:3" ht="12.75">
      <c r="B27">
        <v>2020</v>
      </c>
      <c r="C27" s="49">
        <f t="shared" si="0"/>
        <v>32.565374268203584</v>
      </c>
    </row>
    <row r="28" ht="14.25">
      <c r="B28" s="47"/>
    </row>
    <row r="29" ht="14.25">
      <c r="B29" s="47"/>
    </row>
    <row r="30" ht="14.25">
      <c r="B30" s="47"/>
    </row>
    <row r="31" ht="14.25">
      <c r="B31" s="47"/>
    </row>
    <row r="32" ht="14.25">
      <c r="B32" s="47"/>
    </row>
    <row r="33" ht="14.25">
      <c r="B33" s="47"/>
    </row>
    <row r="34" ht="14.25">
      <c r="B34" s="47"/>
    </row>
    <row r="35" ht="14.25">
      <c r="B35" s="47"/>
    </row>
    <row r="36" ht="14.25">
      <c r="B36" s="47"/>
    </row>
    <row r="37" ht="14.25">
      <c r="B37" s="47"/>
    </row>
    <row r="38" ht="14.25">
      <c r="B38" s="47"/>
    </row>
  </sheetData>
  <sheetProtection/>
  <hyperlinks>
    <hyperlink ref="B7" r:id="rId1" display="http://www.stadtentwicklung.berlin.de/service/gesetzestexte/de/download/beschaffung/VwVBU_Anhang2.pdf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3 der VwVBU: Berechnungshilfe zur Berechnung von Lebenszykluskosten</dc:title>
  <dc:subject>Berechnungshilfe zur Berechnung von Lebenszykluskosten</dc:subject>
  <dc:creator>Senatsverwaltung für Stadtentwicklung und Umwelt</dc:creator>
  <cp:keywords/>
  <dc:description/>
  <cp:lastModifiedBy>Mehner, Heidelinde</cp:lastModifiedBy>
  <cp:lastPrinted>2011-05-27T10:15:35Z</cp:lastPrinted>
  <dcterms:created xsi:type="dcterms:W3CDTF">2009-05-08T11:12:31Z</dcterms:created>
  <dcterms:modified xsi:type="dcterms:W3CDTF">2016-02-26T08:37:13Z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